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45" windowWidth="15180" windowHeight="8580" activeTab="1"/>
  </bookViews>
  <sheets>
    <sheet name="Расчет источн  и прогр. заим" sheetId="68" r:id="rId1"/>
    <sheet name="Расчет обслуж долга" sheetId="69" r:id="rId2"/>
  </sheets>
  <definedNames>
    <definedName name="_acc2">#REF!</definedName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'Расчет источн  и прогр. заим'!$A$1:$N$42</definedName>
  </definedNames>
  <calcPr calcId="124519"/>
</workbook>
</file>

<file path=xl/calcChain.xml><?xml version="1.0" encoding="utf-8"?>
<calcChain xmlns="http://schemas.openxmlformats.org/spreadsheetml/2006/main">
  <c r="M9" i="69"/>
  <c r="I9"/>
  <c r="E9" l="1"/>
  <c r="I13" i="68"/>
  <c r="D9"/>
  <c r="D12"/>
  <c r="D16"/>
  <c r="E21"/>
  <c r="C9"/>
  <c r="C12"/>
  <c r="C16"/>
  <c r="J36"/>
  <c r="J42"/>
  <c r="M10" i="69"/>
  <c r="M8"/>
  <c r="I8"/>
  <c r="I10"/>
  <c r="F11"/>
  <c r="E10"/>
  <c r="E8"/>
  <c r="E11" s="1"/>
  <c r="B11"/>
  <c r="K9" i="68"/>
  <c r="K12"/>
  <c r="K16"/>
  <c r="K18"/>
  <c r="G9"/>
  <c r="G12"/>
  <c r="L9"/>
  <c r="L12"/>
  <c r="L16"/>
  <c r="M21"/>
  <c r="H9"/>
  <c r="I9"/>
  <c r="H12"/>
  <c r="I12" s="1"/>
  <c r="J12" s="1"/>
  <c r="N12" s="1"/>
  <c r="M22"/>
  <c r="N36"/>
  <c r="N42"/>
  <c r="F36"/>
  <c r="F42"/>
  <c r="M11" i="69"/>
  <c r="I11"/>
  <c r="M17"/>
  <c r="I17"/>
  <c r="I13" s="1"/>
  <c r="E17"/>
  <c r="I22" i="68"/>
  <c r="E22"/>
  <c r="E17"/>
  <c r="B12"/>
  <c r="B9"/>
  <c r="B16"/>
  <c r="I17"/>
  <c r="B31"/>
  <c r="E10"/>
  <c r="F10"/>
  <c r="J10"/>
  <c r="I10"/>
  <c r="M10"/>
  <c r="E11"/>
  <c r="F11"/>
  <c r="J11"/>
  <c r="I11"/>
  <c r="M11"/>
  <c r="M12"/>
  <c r="E13"/>
  <c r="F13"/>
  <c r="J13"/>
  <c r="M13"/>
  <c r="N13" s="1"/>
  <c r="E14"/>
  <c r="F14"/>
  <c r="I14"/>
  <c r="M14"/>
  <c r="E15"/>
  <c r="F15"/>
  <c r="J15"/>
  <c r="N15"/>
  <c r="I15"/>
  <c r="M15"/>
  <c r="F17"/>
  <c r="J17"/>
  <c r="M17"/>
  <c r="N17"/>
  <c r="E9"/>
  <c r="F9"/>
  <c r="M9"/>
  <c r="B18"/>
  <c r="M16"/>
  <c r="N39"/>
  <c r="M20"/>
  <c r="M19"/>
  <c r="M26" s="1"/>
  <c r="M27" s="1"/>
  <c r="B30"/>
  <c r="M18"/>
  <c r="N11"/>
  <c r="N10"/>
  <c r="J9"/>
  <c r="N9"/>
  <c r="H16"/>
  <c r="I21" s="1"/>
  <c r="G16"/>
  <c r="I20" s="1"/>
  <c r="J14"/>
  <c r="N14" s="1"/>
  <c r="E12"/>
  <c r="F12"/>
  <c r="E20"/>
  <c r="E19"/>
  <c r="C18"/>
  <c r="F28"/>
  <c r="F31"/>
  <c r="E16"/>
  <c r="E18"/>
  <c r="E26"/>
  <c r="F18"/>
  <c r="F16"/>
  <c r="F39"/>
  <c r="F30"/>
  <c r="I19" l="1"/>
  <c r="I16"/>
  <c r="G18"/>
  <c r="J28" s="1"/>
  <c r="J31" s="1"/>
  <c r="M13" i="69"/>
  <c r="E13"/>
  <c r="J39" i="68" l="1"/>
  <c r="J16"/>
  <c r="N16" s="1"/>
  <c r="I18"/>
  <c r="J18" s="1"/>
  <c r="I26"/>
  <c r="I27" s="1"/>
  <c r="N28" l="1"/>
  <c r="N31" s="1"/>
  <c r="N18"/>
  <c r="N30" s="1"/>
  <c r="J30"/>
</calcChain>
</file>

<file path=xl/sharedStrings.xml><?xml version="1.0" encoding="utf-8"?>
<sst xmlns="http://schemas.openxmlformats.org/spreadsheetml/2006/main" count="153" uniqueCount="64">
  <si>
    <t>Наименование</t>
  </si>
  <si>
    <t>на дефицит</t>
  </si>
  <si>
    <t xml:space="preserve">привлеч. </t>
  </si>
  <si>
    <t>Бюджетные кредиты</t>
  </si>
  <si>
    <t>Кредиты кредитных организаций</t>
  </si>
  <si>
    <t>Планируемые</t>
  </si>
  <si>
    <t>ИТОГО заимствований</t>
  </si>
  <si>
    <t>Гарантии</t>
  </si>
  <si>
    <t>Доходы всего</t>
  </si>
  <si>
    <t>из них:</t>
  </si>
  <si>
    <t>на дефиц</t>
  </si>
  <si>
    <t>кассовый разрыв</t>
  </si>
  <si>
    <t>Изменение остатков на счетах</t>
  </si>
  <si>
    <t>уменьшение</t>
  </si>
  <si>
    <t>Иные источники</t>
  </si>
  <si>
    <t>акции</t>
  </si>
  <si>
    <t>сводное сальдо по бюджетным кредитам с уровня МО</t>
  </si>
  <si>
    <t>Итого источников</t>
  </si>
  <si>
    <t>х</t>
  </si>
  <si>
    <t>погашение
 (со знаком "-")</t>
  </si>
  <si>
    <t>увеличение(со знаком "-")</t>
  </si>
  <si>
    <t>расчетного</t>
  </si>
  <si>
    <r>
      <t>ИТОГО госдолг расчетный (</t>
    </r>
    <r>
      <rPr>
        <b/>
        <sz val="11"/>
        <color indexed="10"/>
        <rFont val="Times New Roman"/>
        <family val="1"/>
        <charset val="204"/>
      </rPr>
      <t>Верхний предел МД на 01.01. каждого года)</t>
    </r>
    <r>
      <rPr>
        <b/>
        <sz val="11"/>
        <rFont val="Times New Roman"/>
        <family val="1"/>
        <charset val="204"/>
      </rPr>
      <t xml:space="preserve">
 </t>
    </r>
  </si>
  <si>
    <t>предельного по году</t>
  </si>
  <si>
    <t>1.безвозмездные поступления</t>
  </si>
  <si>
    <t>2. доходы по доп.нормативам</t>
  </si>
  <si>
    <t>Доходы без учета п.п.1и 2</t>
  </si>
  <si>
    <t>Рекомендации по заполнению: заполнять только свободные ячейки,т.к. формулы расставлены.</t>
  </si>
  <si>
    <t>Кредиты на финансирование дефицита</t>
  </si>
  <si>
    <t>ВСЕГО</t>
  </si>
  <si>
    <t>годовая % ставка</t>
  </si>
  <si>
    <t>Срок пользования в днях</t>
  </si>
  <si>
    <t>Сумма 
кредита</t>
  </si>
  <si>
    <t>Сумма обслуживания</t>
  </si>
  <si>
    <t>Тыс. руб</t>
  </si>
  <si>
    <t xml:space="preserve">Итого действующие кредиты </t>
  </si>
  <si>
    <t>Кредиты на погашение долга по действующим  договорам (Рефинансирование)</t>
  </si>
  <si>
    <t>Кредиты на Кассовый разрыв</t>
  </si>
  <si>
    <t xml:space="preserve">Расчет обслуживания муниципального долга </t>
  </si>
  <si>
    <t xml:space="preserve"> Предельный МД по году в Решение о бюджете                           </t>
  </si>
  <si>
    <t>резерв под гарантии 
(со знаком "-")</t>
  </si>
  <si>
    <t xml:space="preserve">Принимаемый дефицит </t>
  </si>
  <si>
    <t>Проверка соответствия дефицита и источников</t>
  </si>
  <si>
    <t>Действующие на начало года (привлечение не заполняется)</t>
  </si>
  <si>
    <t>Расходы</t>
  </si>
  <si>
    <t>расходы, всего</t>
  </si>
  <si>
    <t>расходы за счет субвенций</t>
  </si>
  <si>
    <t>расходы без учета субвенций</t>
  </si>
  <si>
    <r>
      <t xml:space="preserve">(ст.107 БК - норматив не выше 50%) </t>
    </r>
    <r>
      <rPr>
        <b/>
        <sz val="13"/>
        <rFont val="Times New Roman"/>
        <family val="1"/>
        <charset val="204"/>
      </rPr>
      <t xml:space="preserve">
Отношение МД  к доходам без учета безвозмездных поступлений и доходов по дополнительным нормативам по состоянию на 01.01:</t>
    </r>
  </si>
  <si>
    <r>
      <t xml:space="preserve">(ст.106 БК- норматив не выше 1) </t>
    </r>
    <r>
      <rPr>
        <sz val="10"/>
        <rFont val="Times New Roman"/>
        <family val="1"/>
        <charset val="204"/>
      </rPr>
      <t>Предельный объем заимствований</t>
    </r>
  </si>
  <si>
    <t>Х</t>
  </si>
  <si>
    <t>2016г.</t>
  </si>
  <si>
    <r>
      <t>(</t>
    </r>
    <r>
      <rPr>
        <b/>
        <sz val="9"/>
        <color indexed="10"/>
        <rFont val="Arial Cyr"/>
        <charset val="204"/>
      </rPr>
      <t>ст.111 БК- норматив не выше 15% от расходов без учета субвенций)</t>
    </r>
    <r>
      <rPr>
        <b/>
        <sz val="9"/>
        <rFont val="Arial Cyr"/>
        <charset val="204"/>
      </rPr>
      <t xml:space="preserve"> Предельный объем расходов на обслуживание долга - </t>
    </r>
    <r>
      <rPr>
        <b/>
        <sz val="9"/>
        <color indexed="10"/>
        <rFont val="Arial Cyr"/>
        <charset val="204"/>
      </rPr>
      <t>утверждается Решением о бюджете</t>
    </r>
  </si>
  <si>
    <t>2015 год</t>
  </si>
  <si>
    <t>2016 год</t>
  </si>
  <si>
    <t>Разработочная таблица к бюджету на  2015-2017 годы</t>
  </si>
  <si>
    <t>-1000</t>
  </si>
  <si>
    <t>В течение 2015г</t>
  </si>
  <si>
    <t>2017г.</t>
  </si>
  <si>
    <t>ожидаемый муниц. долг                     на 01 01 15</t>
  </si>
  <si>
    <t xml:space="preserve"> расчетныймуниц.долг                      на 01 01 16</t>
  </si>
  <si>
    <t>расчетный муниц.долг                       на 01 01 17</t>
  </si>
  <si>
    <t>расчетный муниц.долг                       на 01 01 18</t>
  </si>
  <si>
    <t>2017 год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</si>
</sst>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%"/>
  </numFmts>
  <fonts count="32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4"/>
      <color indexed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indexed="6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Arial Cyr"/>
      <charset val="204"/>
    </font>
    <font>
      <b/>
      <sz val="14"/>
      <color indexed="60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2"/>
      <name val="Arial Cyr"/>
      <charset val="204"/>
    </font>
    <font>
      <sz val="11"/>
      <color indexed="61"/>
      <name val="Times New Roman"/>
      <family val="1"/>
      <charset val="204"/>
    </font>
    <font>
      <b/>
      <sz val="10"/>
      <color indexed="61"/>
      <name val="Times New Roman"/>
      <family val="1"/>
      <charset val="204"/>
    </font>
    <font>
      <sz val="14"/>
      <color indexed="61"/>
      <name val="Times New Roman"/>
      <family val="1"/>
      <charset val="204"/>
    </font>
    <font>
      <b/>
      <sz val="9"/>
      <color indexed="10"/>
      <name val="Arial Cyr"/>
      <charset val="204"/>
    </font>
    <font>
      <sz val="10"/>
      <color indexed="10"/>
      <name val="Arial Cyr"/>
      <charset val="204"/>
    </font>
    <font>
      <b/>
      <sz val="13"/>
      <color indexed="10"/>
      <name val="Times New Roman"/>
      <family val="1"/>
      <charset val="204"/>
    </font>
    <font>
      <b/>
      <sz val="14"/>
      <color indexed="52"/>
      <name val="Times New Roman"/>
      <family val="1"/>
      <charset val="204"/>
    </font>
    <font>
      <sz val="14"/>
      <color indexed="5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66" fontId="1" fillId="4" borderId="0" xfId="0" applyNumberFormat="1" applyFont="1" applyFill="1" applyBorder="1" applyAlignment="1">
      <alignment horizontal="right" vertical="center"/>
    </xf>
    <xf numFmtId="164" fontId="5" fillId="4" borderId="0" xfId="0" applyNumberFormat="1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166" fontId="3" fillId="4" borderId="0" xfId="0" applyNumberFormat="1" applyFont="1" applyFill="1" applyAlignment="1">
      <alignment vertical="center"/>
    </xf>
    <xf numFmtId="4" fontId="16" fillId="0" borderId="0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Border="1" applyAlignment="1">
      <alignment vertical="center"/>
    </xf>
    <xf numFmtId="164" fontId="17" fillId="0" borderId="0" xfId="0" applyNumberFormat="1" applyFont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vertical="center" wrapText="1"/>
    </xf>
    <xf numFmtId="49" fontId="15" fillId="0" borderId="8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17" fillId="0" borderId="8" xfId="0" applyNumberFormat="1" applyFont="1" applyBorder="1" applyAlignment="1">
      <alignment vertical="center" wrapText="1"/>
    </xf>
    <xf numFmtId="49" fontId="15" fillId="0" borderId="9" xfId="0" applyNumberFormat="1" applyFont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 vertical="center"/>
    </xf>
    <xf numFmtId="164" fontId="11" fillId="0" borderId="3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49" fontId="15" fillId="4" borderId="0" xfId="0" applyNumberFormat="1" applyFont="1" applyFill="1" applyBorder="1" applyAlignment="1">
      <alignment vertical="center" wrapText="1"/>
    </xf>
    <xf numFmtId="166" fontId="1" fillId="4" borderId="3" xfId="0" applyNumberFormat="1" applyFont="1" applyFill="1" applyBorder="1" applyAlignment="1">
      <alignment horizontal="right" vertical="center"/>
    </xf>
    <xf numFmtId="166" fontId="3" fillId="4" borderId="3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12" fillId="3" borderId="0" xfId="0" applyNumberFormat="1" applyFont="1" applyFill="1" applyAlignment="1">
      <alignment vertical="center" wrapText="1"/>
    </xf>
    <xf numFmtId="166" fontId="5" fillId="4" borderId="0" xfId="0" applyNumberFormat="1" applyFont="1" applyFill="1" applyBorder="1" applyAlignment="1">
      <alignment vertical="center" wrapText="1"/>
    </xf>
    <xf numFmtId="166" fontId="5" fillId="4" borderId="0" xfId="0" applyNumberFormat="1" applyFont="1" applyFill="1" applyBorder="1" applyAlignment="1">
      <alignment vertical="center"/>
    </xf>
    <xf numFmtId="166" fontId="5" fillId="4" borderId="0" xfId="0" applyNumberFormat="1" applyFont="1" applyFill="1" applyAlignment="1">
      <alignment vertical="center"/>
    </xf>
    <xf numFmtId="2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2" fontId="5" fillId="3" borderId="0" xfId="0" applyNumberFormat="1" applyFont="1" applyFill="1" applyAlignment="1">
      <alignment vertical="center"/>
    </xf>
    <xf numFmtId="164" fontId="20" fillId="0" borderId="4" xfId="0" applyNumberFormat="1" applyFont="1" applyFill="1" applyBorder="1" applyAlignment="1">
      <alignment vertical="center"/>
    </xf>
    <xf numFmtId="164" fontId="20" fillId="0" borderId="3" xfId="0" applyNumberFormat="1" applyFont="1" applyFill="1" applyBorder="1" applyAlignment="1">
      <alignment vertical="center"/>
    </xf>
    <xf numFmtId="0" fontId="22" fillId="0" borderId="3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1" fillId="5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24" fillId="0" borderId="0" xfId="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164" fontId="14" fillId="0" borderId="0" xfId="0" applyNumberFormat="1" applyFont="1" applyFill="1" applyBorder="1" applyAlignment="1">
      <alignment horizontal="left"/>
    </xf>
    <xf numFmtId="166" fontId="25" fillId="0" borderId="0" xfId="0" applyNumberFormat="1" applyFont="1" applyAlignment="1">
      <alignment vertical="center"/>
    </xf>
    <xf numFmtId="164" fontId="14" fillId="5" borderId="0" xfId="0" applyNumberFormat="1" applyFont="1" applyFill="1" applyBorder="1" applyAlignment="1">
      <alignment vertical="center"/>
    </xf>
    <xf numFmtId="164" fontId="14" fillId="5" borderId="0" xfId="0" applyNumberFormat="1" applyFont="1" applyFill="1" applyAlignment="1">
      <alignment vertical="center"/>
    </xf>
    <xf numFmtId="164" fontId="14" fillId="0" borderId="3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9" fillId="4" borderId="10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" fontId="16" fillId="0" borderId="3" xfId="0" applyNumberFormat="1" applyFont="1" applyFill="1" applyBorder="1" applyAlignment="1">
      <alignment horizontal="right" shrinkToFit="1"/>
    </xf>
    <xf numFmtId="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4" borderId="0" xfId="0" applyNumberFormat="1" applyFont="1" applyFill="1" applyBorder="1" applyAlignment="1">
      <alignment vertical="center"/>
    </xf>
    <xf numFmtId="4" fontId="5" fillId="4" borderId="0" xfId="0" applyNumberFormat="1" applyFont="1" applyFill="1" applyAlignment="1">
      <alignment vertical="center"/>
    </xf>
    <xf numFmtId="4" fontId="5" fillId="4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166" fontId="28" fillId="0" borderId="6" xfId="0" applyNumberFormat="1" applyFont="1" applyBorder="1"/>
    <xf numFmtId="166" fontId="28" fillId="0" borderId="0" xfId="0" applyNumberFormat="1" applyFont="1"/>
    <xf numFmtId="49" fontId="18" fillId="4" borderId="0" xfId="0" applyNumberFormat="1" applyFont="1" applyFill="1" applyAlignment="1">
      <alignment vertical="center" wrapText="1"/>
    </xf>
    <xf numFmtId="49" fontId="29" fillId="4" borderId="0" xfId="0" applyNumberFormat="1" applyFont="1" applyFill="1" applyBorder="1" applyAlignment="1">
      <alignment vertical="center" wrapText="1"/>
    </xf>
    <xf numFmtId="164" fontId="1" fillId="0" borderId="1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 wrapText="1"/>
    </xf>
    <xf numFmtId="0" fontId="0" fillId="4" borderId="0" xfId="0" applyFill="1"/>
    <xf numFmtId="10" fontId="0" fillId="0" borderId="0" xfId="0" applyNumberFormat="1"/>
    <xf numFmtId="10" fontId="0" fillId="4" borderId="0" xfId="0" applyNumberFormat="1" applyFill="1"/>
    <xf numFmtId="0" fontId="0" fillId="3" borderId="0" xfId="0" applyFill="1"/>
    <xf numFmtId="0" fontId="0" fillId="0" borderId="0" xfId="0" applyAlignment="1">
      <alignment horizontal="right"/>
    </xf>
    <xf numFmtId="2" fontId="0" fillId="4" borderId="0" xfId="0" applyNumberFormat="1" applyFill="1"/>
    <xf numFmtId="2" fontId="0" fillId="4" borderId="6" xfId="0" applyNumberFormat="1" applyFill="1" applyBorder="1"/>
    <xf numFmtId="2" fontId="0" fillId="0" borderId="0" xfId="0" applyNumberFormat="1"/>
    <xf numFmtId="2" fontId="0" fillId="0" borderId="6" xfId="0" applyNumberFormat="1" applyBorder="1"/>
    <xf numFmtId="165" fontId="5" fillId="0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workbookViewId="0">
      <pane xSplit="1" ySplit="8" topLeftCell="C21" activePane="bottomRight" state="frozen"/>
      <selection pane="topRight" activeCell="B1" sqref="B1"/>
      <selection pane="bottomLeft" activeCell="A12" sqref="A12"/>
      <selection pane="bottomRight" activeCell="H14" sqref="H14"/>
    </sheetView>
  </sheetViews>
  <sheetFormatPr defaultRowHeight="12.75"/>
  <cols>
    <col min="1" max="1" width="27.85546875" customWidth="1"/>
    <col min="2" max="4" width="16.28515625" customWidth="1"/>
    <col min="5" max="5" width="15.28515625" customWidth="1"/>
    <col min="6" max="6" width="16.28515625" customWidth="1"/>
    <col min="7" max="7" width="12.42578125" customWidth="1"/>
    <col min="8" max="8" width="14.5703125" customWidth="1"/>
    <col min="9" max="9" width="13.5703125" customWidth="1"/>
    <col min="10" max="10" width="14.28515625" customWidth="1"/>
    <col min="11" max="11" width="11.42578125" customWidth="1"/>
    <col min="12" max="12" width="15" customWidth="1"/>
    <col min="13" max="13" width="16.28515625" customWidth="1"/>
    <col min="14" max="14" width="13.85546875" customWidth="1"/>
  </cols>
  <sheetData>
    <row r="2" spans="1:14" ht="18.75" customHeight="1">
      <c r="A2" s="157" t="s">
        <v>55</v>
      </c>
      <c r="B2" s="157"/>
      <c r="C2" s="157"/>
      <c r="D2" s="157"/>
      <c r="E2" s="157"/>
      <c r="F2" s="157"/>
      <c r="G2" s="145"/>
      <c r="H2" s="145"/>
      <c r="I2" s="145"/>
      <c r="J2" s="145"/>
      <c r="K2" s="145"/>
      <c r="L2" s="2"/>
      <c r="M2" s="2"/>
      <c r="N2" s="2"/>
    </row>
    <row r="3" spans="1:14" ht="18.75" customHeight="1" thickBot="1">
      <c r="A3" s="1"/>
      <c r="B3" s="55"/>
      <c r="C3" s="55"/>
      <c r="D3" s="55"/>
      <c r="E3" s="1"/>
      <c r="F3" s="1"/>
      <c r="G3" s="2"/>
      <c r="H3" s="2"/>
      <c r="I3" s="2"/>
      <c r="J3" s="2"/>
      <c r="K3" s="2"/>
      <c r="L3" s="2"/>
      <c r="M3" s="2"/>
      <c r="N3" s="2"/>
    </row>
    <row r="4" spans="1:14" ht="18.75" customHeight="1" thickBot="1">
      <c r="A4" s="97" t="s">
        <v>41</v>
      </c>
      <c r="B4" s="55"/>
      <c r="C4" s="55"/>
      <c r="D4" s="55"/>
      <c r="E4" s="98" t="s">
        <v>56</v>
      </c>
      <c r="F4" s="126"/>
      <c r="G4" s="2"/>
      <c r="H4" s="2"/>
      <c r="I4" s="138">
        <v>0</v>
      </c>
      <c r="J4" s="99"/>
      <c r="K4" s="2"/>
      <c r="M4" s="139">
        <v>0</v>
      </c>
      <c r="N4" s="2"/>
    </row>
    <row r="5" spans="1:14" ht="16.5" thickBot="1">
      <c r="A5" s="3"/>
      <c r="B5" s="2"/>
      <c r="C5" s="2"/>
      <c r="D5" s="2"/>
      <c r="E5" s="2"/>
      <c r="F5" s="2"/>
      <c r="G5" s="2"/>
      <c r="H5" s="2"/>
      <c r="I5" s="137"/>
      <c r="J5" s="2"/>
      <c r="K5" s="2"/>
      <c r="L5" s="2"/>
      <c r="M5" s="2"/>
      <c r="N5" s="2"/>
    </row>
    <row r="6" spans="1:14" ht="18.75" customHeight="1">
      <c r="A6" s="162" t="s">
        <v>0</v>
      </c>
      <c r="B6" s="159" t="s">
        <v>59</v>
      </c>
      <c r="C6" s="165" t="s">
        <v>57</v>
      </c>
      <c r="D6" s="166"/>
      <c r="E6" s="141" t="s">
        <v>1</v>
      </c>
      <c r="F6" s="159" t="s">
        <v>60</v>
      </c>
      <c r="G6" s="150" t="s">
        <v>51</v>
      </c>
      <c r="H6" s="151"/>
      <c r="I6" s="141" t="s">
        <v>1</v>
      </c>
      <c r="J6" s="152" t="s">
        <v>61</v>
      </c>
      <c r="K6" s="150" t="s">
        <v>58</v>
      </c>
      <c r="L6" s="151"/>
      <c r="M6" s="140" t="s">
        <v>1</v>
      </c>
      <c r="N6" s="146" t="s">
        <v>62</v>
      </c>
    </row>
    <row r="7" spans="1:14" ht="12.75" customHeight="1">
      <c r="A7" s="163"/>
      <c r="B7" s="160"/>
      <c r="C7" s="155" t="s">
        <v>2</v>
      </c>
      <c r="D7" s="148" t="s">
        <v>19</v>
      </c>
      <c r="E7" s="142"/>
      <c r="F7" s="160"/>
      <c r="G7" s="147" t="s">
        <v>2</v>
      </c>
      <c r="H7" s="148" t="s">
        <v>19</v>
      </c>
      <c r="I7" s="142"/>
      <c r="J7" s="153"/>
      <c r="K7" s="147" t="s">
        <v>2</v>
      </c>
      <c r="L7" s="148" t="s">
        <v>19</v>
      </c>
      <c r="M7" s="140"/>
      <c r="N7" s="146"/>
    </row>
    <row r="8" spans="1:14" ht="52.5" customHeight="1">
      <c r="A8" s="164"/>
      <c r="B8" s="161"/>
      <c r="C8" s="156"/>
      <c r="D8" s="149"/>
      <c r="E8" s="143"/>
      <c r="F8" s="161"/>
      <c r="G8" s="147"/>
      <c r="H8" s="149"/>
      <c r="I8" s="143"/>
      <c r="J8" s="153"/>
      <c r="K8" s="147"/>
      <c r="L8" s="149"/>
      <c r="M8" s="140"/>
      <c r="N8" s="146"/>
    </row>
    <row r="9" spans="1:14" ht="18.75">
      <c r="A9" s="41" t="s">
        <v>3</v>
      </c>
      <c r="B9" s="5">
        <f>B10+B11</f>
        <v>0</v>
      </c>
      <c r="C9" s="6">
        <f>C10+C11</f>
        <v>0</v>
      </c>
      <c r="D9" s="6">
        <f>D10+D11</f>
        <v>0</v>
      </c>
      <c r="E9" s="8">
        <f>C9+D9</f>
        <v>0</v>
      </c>
      <c r="F9" s="5">
        <f>B9+E9</f>
        <v>0</v>
      </c>
      <c r="G9" s="6">
        <f>G10+G11</f>
        <v>0</v>
      </c>
      <c r="H9" s="6">
        <f>H10+H11</f>
        <v>0</v>
      </c>
      <c r="I9" s="8">
        <f>G9+H9</f>
        <v>0</v>
      </c>
      <c r="J9" s="5">
        <f>F9+I9</f>
        <v>0</v>
      </c>
      <c r="K9" s="48">
        <f>K10+K11</f>
        <v>0</v>
      </c>
      <c r="L9" s="48">
        <f>L10+L11</f>
        <v>0</v>
      </c>
      <c r="M9" s="7">
        <f>K9+L9</f>
        <v>0</v>
      </c>
      <c r="N9" s="9">
        <f>J9+M9</f>
        <v>0</v>
      </c>
    </row>
    <row r="10" spans="1:14" ht="18.75">
      <c r="A10" s="42" t="s">
        <v>10</v>
      </c>
      <c r="B10" s="13"/>
      <c r="C10" s="14"/>
      <c r="D10" s="15"/>
      <c r="E10" s="8">
        <f t="shared" ref="E10:E16" si="0">C10+D10</f>
        <v>0</v>
      </c>
      <c r="F10" s="5">
        <f t="shared" ref="F10:F18" si="1">B10+E10</f>
        <v>0</v>
      </c>
      <c r="G10" s="14"/>
      <c r="H10" s="15"/>
      <c r="I10" s="8">
        <f t="shared" ref="I10:I17" si="2">G10+H10</f>
        <v>0</v>
      </c>
      <c r="J10" s="120">
        <f t="shared" ref="J10:J18" si="3">F10+I10</f>
        <v>0</v>
      </c>
      <c r="K10" s="15"/>
      <c r="L10" s="121"/>
      <c r="M10" s="7">
        <f t="shared" ref="M10:M17" si="4">K10+L10</f>
        <v>0</v>
      </c>
      <c r="N10" s="9">
        <f t="shared" ref="N10:N18" si="5">J10+M10</f>
        <v>0</v>
      </c>
    </row>
    <row r="11" spans="1:14" ht="18.75">
      <c r="A11" s="42" t="s">
        <v>11</v>
      </c>
      <c r="B11" s="13"/>
      <c r="C11" s="14"/>
      <c r="D11" s="15"/>
      <c r="E11" s="8">
        <f t="shared" si="0"/>
        <v>0</v>
      </c>
      <c r="F11" s="5">
        <f t="shared" si="1"/>
        <v>0</v>
      </c>
      <c r="G11" s="14"/>
      <c r="H11" s="15"/>
      <c r="I11" s="8">
        <f t="shared" si="2"/>
        <v>0</v>
      </c>
      <c r="J11" s="120">
        <f t="shared" si="3"/>
        <v>0</v>
      </c>
      <c r="K11" s="15"/>
      <c r="L11" s="121"/>
      <c r="M11" s="7">
        <f t="shared" si="4"/>
        <v>0</v>
      </c>
      <c r="N11" s="9">
        <f t="shared" si="5"/>
        <v>0</v>
      </c>
    </row>
    <row r="12" spans="1:14" ht="28.5">
      <c r="A12" s="43" t="s">
        <v>4</v>
      </c>
      <c r="B12" s="5">
        <f>B13</f>
        <v>0</v>
      </c>
      <c r="C12" s="6">
        <f>C13+C14</f>
        <v>2000</v>
      </c>
      <c r="D12" s="6">
        <f>D13+D14</f>
        <v>-1000</v>
      </c>
      <c r="E12" s="8">
        <f t="shared" si="0"/>
        <v>1000</v>
      </c>
      <c r="F12" s="5">
        <f t="shared" si="1"/>
        <v>1000</v>
      </c>
      <c r="G12" s="6">
        <f>G13+G14</f>
        <v>0</v>
      </c>
      <c r="H12" s="6">
        <f>H13+H14</f>
        <v>0</v>
      </c>
      <c r="I12" s="8">
        <f t="shared" si="2"/>
        <v>0</v>
      </c>
      <c r="J12" s="120">
        <f t="shared" si="3"/>
        <v>1000</v>
      </c>
      <c r="K12" s="7">
        <f>K13+K14</f>
        <v>0</v>
      </c>
      <c r="L12" s="7">
        <f>L13+L14</f>
        <v>0</v>
      </c>
      <c r="M12" s="7">
        <f t="shared" si="4"/>
        <v>0</v>
      </c>
      <c r="N12" s="9">
        <f t="shared" si="5"/>
        <v>1000</v>
      </c>
    </row>
    <row r="13" spans="1:14" ht="45">
      <c r="A13" s="42" t="s">
        <v>43</v>
      </c>
      <c r="B13" s="13"/>
      <c r="C13" s="14"/>
      <c r="D13" s="15"/>
      <c r="E13" s="8">
        <f t="shared" si="0"/>
        <v>0</v>
      </c>
      <c r="F13" s="5">
        <f t="shared" si="1"/>
        <v>0</v>
      </c>
      <c r="G13" s="14"/>
      <c r="H13" s="15"/>
      <c r="I13" s="8">
        <f t="shared" si="2"/>
        <v>0</v>
      </c>
      <c r="J13" s="5">
        <f t="shared" si="3"/>
        <v>0</v>
      </c>
      <c r="K13" s="15"/>
      <c r="L13" s="121"/>
      <c r="M13" s="7">
        <f t="shared" si="4"/>
        <v>0</v>
      </c>
      <c r="N13" s="9">
        <f t="shared" si="5"/>
        <v>0</v>
      </c>
    </row>
    <row r="14" spans="1:14" ht="18.75">
      <c r="A14" s="44" t="s">
        <v>5</v>
      </c>
      <c r="B14" s="10"/>
      <c r="C14" s="14">
        <v>2000</v>
      </c>
      <c r="D14" s="12">
        <v>-1000</v>
      </c>
      <c r="E14" s="8">
        <f t="shared" si="0"/>
        <v>1000</v>
      </c>
      <c r="F14" s="5">
        <f t="shared" si="1"/>
        <v>1000</v>
      </c>
      <c r="G14" s="11"/>
      <c r="H14" s="12"/>
      <c r="I14" s="8">
        <f t="shared" si="2"/>
        <v>0</v>
      </c>
      <c r="J14" s="120">
        <f t="shared" si="3"/>
        <v>1000</v>
      </c>
      <c r="K14" s="12"/>
      <c r="L14" s="122"/>
      <c r="M14" s="7">
        <f t="shared" si="4"/>
        <v>0</v>
      </c>
      <c r="N14" s="9">
        <f t="shared" si="5"/>
        <v>1000</v>
      </c>
    </row>
    <row r="15" spans="1:14" ht="18.75">
      <c r="A15" s="45"/>
      <c r="B15" s="5"/>
      <c r="C15" s="14"/>
      <c r="D15" s="15"/>
      <c r="E15" s="8">
        <f t="shared" si="0"/>
        <v>0</v>
      </c>
      <c r="F15" s="5">
        <f t="shared" si="1"/>
        <v>0</v>
      </c>
      <c r="G15" s="14"/>
      <c r="H15" s="15"/>
      <c r="I15" s="8">
        <f t="shared" si="2"/>
        <v>0</v>
      </c>
      <c r="J15" s="120">
        <f t="shared" si="3"/>
        <v>0</v>
      </c>
      <c r="K15" s="15"/>
      <c r="L15" s="59"/>
      <c r="M15" s="7">
        <f t="shared" si="4"/>
        <v>0</v>
      </c>
      <c r="N15" s="9">
        <f t="shared" si="5"/>
        <v>0</v>
      </c>
    </row>
    <row r="16" spans="1:14" ht="18.75">
      <c r="A16" s="46" t="s">
        <v>6</v>
      </c>
      <c r="B16" s="16">
        <f>B9+B12</f>
        <v>0</v>
      </c>
      <c r="C16" s="6">
        <f>C9+C12</f>
        <v>2000</v>
      </c>
      <c r="D16" s="6">
        <f>D9+D12</f>
        <v>-1000</v>
      </c>
      <c r="E16" s="7">
        <f t="shared" si="0"/>
        <v>1000</v>
      </c>
      <c r="F16" s="5">
        <f t="shared" si="1"/>
        <v>1000</v>
      </c>
      <c r="G16" s="6">
        <f>G9+G12</f>
        <v>0</v>
      </c>
      <c r="H16" s="6">
        <f>H9+H12</f>
        <v>0</v>
      </c>
      <c r="I16" s="8">
        <f t="shared" si="2"/>
        <v>0</v>
      </c>
      <c r="J16" s="5">
        <f t="shared" si="3"/>
        <v>1000</v>
      </c>
      <c r="K16" s="14">
        <f>K9+K12</f>
        <v>0</v>
      </c>
      <c r="L16" s="14">
        <f>L9+L12</f>
        <v>0</v>
      </c>
      <c r="M16" s="7">
        <f t="shared" si="4"/>
        <v>0</v>
      </c>
      <c r="N16" s="9">
        <f t="shared" si="5"/>
        <v>1000</v>
      </c>
    </row>
    <row r="17" spans="1:14" ht="19.5" thickBot="1">
      <c r="A17" s="46" t="s">
        <v>7</v>
      </c>
      <c r="B17" s="17"/>
      <c r="C17" s="6"/>
      <c r="D17" s="7"/>
      <c r="E17" s="8">
        <f>C17+D17</f>
        <v>0</v>
      </c>
      <c r="F17" s="5">
        <f t="shared" si="1"/>
        <v>0</v>
      </c>
      <c r="G17" s="6"/>
      <c r="H17" s="7"/>
      <c r="I17" s="8">
        <f t="shared" si="2"/>
        <v>0</v>
      </c>
      <c r="J17" s="5">
        <f t="shared" si="3"/>
        <v>0</v>
      </c>
      <c r="K17" s="53"/>
      <c r="L17" s="49"/>
      <c r="M17" s="7">
        <f t="shared" si="4"/>
        <v>0</v>
      </c>
      <c r="N17" s="9">
        <f t="shared" si="5"/>
        <v>0</v>
      </c>
    </row>
    <row r="18" spans="1:14" ht="67.5" customHeight="1" thickBot="1">
      <c r="A18" s="46" t="s">
        <v>22</v>
      </c>
      <c r="B18" s="18">
        <f>B16+B17</f>
        <v>0</v>
      </c>
      <c r="C18" s="65">
        <f>C16+C17</f>
        <v>2000</v>
      </c>
      <c r="D18" s="65"/>
      <c r="E18" s="63">
        <f>E16+E17</f>
        <v>1000</v>
      </c>
      <c r="F18" s="16">
        <f t="shared" si="1"/>
        <v>1000</v>
      </c>
      <c r="G18" s="19">
        <f>G16+G17</f>
        <v>0</v>
      </c>
      <c r="H18" s="20"/>
      <c r="I18" s="77">
        <f>I16+I17</f>
        <v>0</v>
      </c>
      <c r="J18" s="16">
        <f t="shared" si="3"/>
        <v>1000</v>
      </c>
      <c r="K18" s="54">
        <f>K16+K17</f>
        <v>0</v>
      </c>
      <c r="L18" s="52"/>
      <c r="M18" s="78">
        <f>M16+M17</f>
        <v>0</v>
      </c>
      <c r="N18" s="9">
        <f t="shared" si="5"/>
        <v>1000</v>
      </c>
    </row>
    <row r="19" spans="1:14" ht="18.75">
      <c r="A19" s="56" t="s">
        <v>12</v>
      </c>
      <c r="B19" s="60" t="s">
        <v>18</v>
      </c>
      <c r="C19" s="62"/>
      <c r="D19" s="60" t="s">
        <v>18</v>
      </c>
      <c r="E19" s="64">
        <f>E20+E21</f>
        <v>0</v>
      </c>
      <c r="F19" s="60" t="s">
        <v>18</v>
      </c>
      <c r="G19" s="19"/>
      <c r="H19" s="60" t="s">
        <v>18</v>
      </c>
      <c r="I19" s="94">
        <f>I20+I21</f>
        <v>0</v>
      </c>
      <c r="J19" s="60" t="s">
        <v>18</v>
      </c>
      <c r="K19" s="54"/>
      <c r="L19" s="60" t="s">
        <v>18</v>
      </c>
      <c r="M19" s="103">
        <f>M20+M21</f>
        <v>0</v>
      </c>
      <c r="N19" s="60" t="s">
        <v>18</v>
      </c>
    </row>
    <row r="20" spans="1:14" ht="18.75">
      <c r="A20" s="57" t="s">
        <v>20</v>
      </c>
      <c r="B20" s="40" t="s">
        <v>18</v>
      </c>
      <c r="C20" s="40" t="s">
        <v>18</v>
      </c>
      <c r="D20" s="40" t="s">
        <v>18</v>
      </c>
      <c r="E20" s="124">
        <f>-(F32+C16)</f>
        <v>-30590.2</v>
      </c>
      <c r="F20" s="123" t="s">
        <v>18</v>
      </c>
      <c r="G20" s="123" t="s">
        <v>18</v>
      </c>
      <c r="H20" s="123" t="s">
        <v>18</v>
      </c>
      <c r="I20" s="124">
        <f>-(J32+G16)</f>
        <v>0</v>
      </c>
      <c r="J20" s="123" t="s">
        <v>18</v>
      </c>
      <c r="K20" s="123" t="s">
        <v>18</v>
      </c>
      <c r="L20" s="123" t="s">
        <v>18</v>
      </c>
      <c r="M20" s="125">
        <f>-(N32+K16)</f>
        <v>0</v>
      </c>
      <c r="N20" s="40" t="s">
        <v>18</v>
      </c>
    </row>
    <row r="21" spans="1:14" ht="18.75">
      <c r="A21" s="57" t="s">
        <v>13</v>
      </c>
      <c r="B21" s="40" t="s">
        <v>18</v>
      </c>
      <c r="C21" s="40" t="s">
        <v>18</v>
      </c>
      <c r="D21" s="40" t="s">
        <v>18</v>
      </c>
      <c r="E21" s="124">
        <f>F37+(-D16)</f>
        <v>30590.2</v>
      </c>
      <c r="F21" s="123" t="s">
        <v>18</v>
      </c>
      <c r="G21" s="123" t="s">
        <v>18</v>
      </c>
      <c r="H21" s="123" t="s">
        <v>18</v>
      </c>
      <c r="I21" s="124">
        <f>J37+(-H16)</f>
        <v>0</v>
      </c>
      <c r="J21" s="123" t="s">
        <v>18</v>
      </c>
      <c r="K21" s="123" t="s">
        <v>18</v>
      </c>
      <c r="L21" s="123" t="s">
        <v>18</v>
      </c>
      <c r="M21" s="125">
        <f>N37+(-L16)</f>
        <v>0</v>
      </c>
      <c r="N21" s="40" t="s">
        <v>18</v>
      </c>
    </row>
    <row r="22" spans="1:14" ht="18.75">
      <c r="A22" s="47" t="s">
        <v>14</v>
      </c>
      <c r="B22" s="40" t="s">
        <v>18</v>
      </c>
      <c r="C22" s="40" t="s">
        <v>18</v>
      </c>
      <c r="D22" s="40" t="s">
        <v>18</v>
      </c>
      <c r="E22" s="64">
        <f>E23+E24+E25</f>
        <v>0</v>
      </c>
      <c r="F22" s="40" t="s">
        <v>18</v>
      </c>
      <c r="G22" s="40" t="s">
        <v>18</v>
      </c>
      <c r="H22" s="40" t="s">
        <v>18</v>
      </c>
      <c r="I22" s="94">
        <f>I23+I24+I25</f>
        <v>0</v>
      </c>
      <c r="J22" s="40" t="s">
        <v>18</v>
      </c>
      <c r="K22" s="40" t="s">
        <v>18</v>
      </c>
      <c r="L22" s="40" t="s">
        <v>18</v>
      </c>
      <c r="M22" s="103">
        <f>M23+M24+M25</f>
        <v>0</v>
      </c>
      <c r="N22" s="40" t="s">
        <v>18</v>
      </c>
    </row>
    <row r="23" spans="1:14" ht="18.75">
      <c r="A23" s="57" t="s">
        <v>15</v>
      </c>
      <c r="B23" s="40" t="s">
        <v>18</v>
      </c>
      <c r="C23" s="40" t="s">
        <v>18</v>
      </c>
      <c r="D23" s="40" t="s">
        <v>18</v>
      </c>
      <c r="E23" s="63"/>
      <c r="F23" s="40" t="s">
        <v>18</v>
      </c>
      <c r="G23" s="40" t="s">
        <v>18</v>
      </c>
      <c r="H23" s="40" t="s">
        <v>18</v>
      </c>
      <c r="I23" s="21"/>
      <c r="J23" s="40" t="s">
        <v>18</v>
      </c>
      <c r="K23" s="40" t="s">
        <v>18</v>
      </c>
      <c r="L23" s="40" t="s">
        <v>18</v>
      </c>
      <c r="M23" s="95"/>
      <c r="N23" s="40" t="s">
        <v>18</v>
      </c>
    </row>
    <row r="24" spans="1:14" ht="24">
      <c r="A24" s="57" t="s">
        <v>40</v>
      </c>
      <c r="B24" s="40" t="s">
        <v>18</v>
      </c>
      <c r="C24" s="40" t="s">
        <v>18</v>
      </c>
      <c r="D24" s="40" t="s">
        <v>18</v>
      </c>
      <c r="E24" s="63"/>
      <c r="F24" s="40" t="s">
        <v>18</v>
      </c>
      <c r="G24" s="40" t="s">
        <v>18</v>
      </c>
      <c r="H24" s="40" t="s">
        <v>18</v>
      </c>
      <c r="I24" s="21"/>
      <c r="J24" s="40" t="s">
        <v>18</v>
      </c>
      <c r="K24" s="40" t="s">
        <v>18</v>
      </c>
      <c r="L24" s="40" t="s">
        <v>18</v>
      </c>
      <c r="M24" s="95"/>
      <c r="N24" s="40" t="s">
        <v>18</v>
      </c>
    </row>
    <row r="25" spans="1:14" ht="24">
      <c r="A25" s="57" t="s">
        <v>16</v>
      </c>
      <c r="B25" s="40" t="s">
        <v>18</v>
      </c>
      <c r="C25" s="40" t="s">
        <v>18</v>
      </c>
      <c r="D25" s="40" t="s">
        <v>18</v>
      </c>
      <c r="E25" s="63"/>
      <c r="F25" s="40" t="s">
        <v>18</v>
      </c>
      <c r="G25" s="40" t="s">
        <v>18</v>
      </c>
      <c r="H25" s="40" t="s">
        <v>18</v>
      </c>
      <c r="I25" s="21"/>
      <c r="J25" s="40" t="s">
        <v>18</v>
      </c>
      <c r="K25" s="40" t="s">
        <v>18</v>
      </c>
      <c r="L25" s="40" t="s">
        <v>18</v>
      </c>
      <c r="M25" s="95"/>
      <c r="N25" s="40" t="s">
        <v>18</v>
      </c>
    </row>
    <row r="26" spans="1:14" ht="18.75">
      <c r="A26" s="96" t="s">
        <v>17</v>
      </c>
      <c r="B26" s="40" t="s">
        <v>18</v>
      </c>
      <c r="C26" s="61"/>
      <c r="D26" s="61"/>
      <c r="E26" s="64">
        <f>E16+E19+E22</f>
        <v>1000</v>
      </c>
      <c r="F26" s="40" t="s">
        <v>18</v>
      </c>
      <c r="G26" s="58"/>
      <c r="H26" s="7"/>
      <c r="I26" s="94">
        <f>I16+I19+I22</f>
        <v>0</v>
      </c>
      <c r="J26" s="40" t="s">
        <v>18</v>
      </c>
      <c r="K26" s="58"/>
      <c r="L26" s="59"/>
      <c r="M26" s="94">
        <f>M16+M19+M22</f>
        <v>0</v>
      </c>
      <c r="N26" s="40" t="s">
        <v>18</v>
      </c>
    </row>
    <row r="27" spans="1:14" ht="33.75" customHeight="1">
      <c r="A27" s="104" t="s">
        <v>42</v>
      </c>
      <c r="B27" s="40"/>
      <c r="C27" s="62"/>
      <c r="D27" s="62"/>
      <c r="E27" s="100"/>
      <c r="F27" s="40"/>
      <c r="G27" s="19"/>
      <c r="H27" s="20"/>
      <c r="I27" s="101">
        <f>I26+I4</f>
        <v>0</v>
      </c>
      <c r="J27" s="102"/>
      <c r="K27" s="19"/>
      <c r="L27" s="51"/>
      <c r="M27" s="50">
        <f>M26+M4</f>
        <v>0</v>
      </c>
      <c r="N27" s="40"/>
    </row>
    <row r="28" spans="1:14" ht="38.25" customHeight="1">
      <c r="A28" s="88" t="s">
        <v>39</v>
      </c>
      <c r="B28" s="21"/>
      <c r="C28" s="89"/>
      <c r="D28" s="90"/>
      <c r="E28" s="90"/>
      <c r="F28" s="92">
        <f>B18+C18</f>
        <v>2000</v>
      </c>
      <c r="G28" s="91"/>
      <c r="H28" s="21"/>
      <c r="I28" s="21"/>
      <c r="J28" s="92">
        <f>F18+G18</f>
        <v>1000</v>
      </c>
      <c r="K28" s="91"/>
      <c r="L28" s="89"/>
      <c r="M28" s="89"/>
      <c r="N28" s="93">
        <f>J18+K18</f>
        <v>1000</v>
      </c>
    </row>
    <row r="29" spans="1:14" ht="148.5">
      <c r="A29" s="119" t="s">
        <v>48</v>
      </c>
      <c r="B29" s="23"/>
      <c r="C29" s="23"/>
      <c r="D29" s="24"/>
      <c r="E29" s="24"/>
      <c r="F29" s="23"/>
      <c r="G29" s="25"/>
      <c r="H29" s="24"/>
      <c r="I29" s="24"/>
      <c r="J29" s="23"/>
      <c r="K29" s="25"/>
      <c r="L29" s="26"/>
      <c r="M29" s="26"/>
      <c r="N29" s="27"/>
    </row>
    <row r="30" spans="1:14" ht="18.75">
      <c r="A30" s="66" t="s">
        <v>21</v>
      </c>
      <c r="B30" s="67" t="e">
        <f>B18/B36</f>
        <v>#DIV/0!</v>
      </c>
      <c r="C30" s="23"/>
      <c r="D30" s="24"/>
      <c r="E30" s="24"/>
      <c r="F30" s="67">
        <f>F18/F36</f>
        <v>4.4369115546050705E-2</v>
      </c>
      <c r="G30" s="71"/>
      <c r="H30" s="72"/>
      <c r="I30" s="72"/>
      <c r="J30" s="67" t="e">
        <f>J18/J36</f>
        <v>#DIV/0!</v>
      </c>
      <c r="K30" s="71"/>
      <c r="L30" s="73"/>
      <c r="M30" s="73"/>
      <c r="N30" s="68" t="e">
        <f>N18/N36</f>
        <v>#DIV/0!</v>
      </c>
    </row>
    <row r="31" spans="1:14" ht="18.75">
      <c r="A31" s="66" t="s">
        <v>23</v>
      </c>
      <c r="B31" s="67" t="e">
        <f>B28/B36</f>
        <v>#DIV/0!</v>
      </c>
      <c r="C31" s="23"/>
      <c r="D31" s="72"/>
      <c r="E31" s="72"/>
      <c r="F31" s="67">
        <f>F28/F36</f>
        <v>8.8738231092101411E-2</v>
      </c>
      <c r="G31" s="71"/>
      <c r="H31" s="72"/>
      <c r="I31" s="72"/>
      <c r="J31" s="67" t="e">
        <f>J28/J36</f>
        <v>#DIV/0!</v>
      </c>
      <c r="K31" s="71"/>
      <c r="L31" s="73"/>
      <c r="M31" s="73"/>
      <c r="N31" s="68" t="e">
        <f>N28/N36</f>
        <v>#DIV/0!</v>
      </c>
    </row>
    <row r="32" spans="1:14">
      <c r="A32" s="4" t="s">
        <v>8</v>
      </c>
      <c r="B32" s="109"/>
      <c r="C32" s="29"/>
      <c r="D32" s="29"/>
      <c r="E32" s="29"/>
      <c r="F32" s="108">
        <v>28590.2</v>
      </c>
      <c r="G32" s="29"/>
      <c r="H32" s="29"/>
      <c r="I32" s="29"/>
      <c r="J32" s="108"/>
      <c r="K32" s="29"/>
      <c r="L32" s="2"/>
      <c r="M32" s="2"/>
      <c r="N32" s="2"/>
    </row>
    <row r="33" spans="1:14">
      <c r="A33" s="4" t="s">
        <v>9</v>
      </c>
      <c r="B33" s="29"/>
      <c r="C33" s="29"/>
      <c r="D33" s="29"/>
      <c r="E33" s="29"/>
      <c r="F33" s="2"/>
      <c r="G33" s="29"/>
      <c r="H33" s="29"/>
      <c r="I33" s="29"/>
      <c r="J33" s="2"/>
      <c r="K33" s="29"/>
      <c r="L33" s="2"/>
      <c r="M33" s="2"/>
      <c r="N33" s="2"/>
    </row>
    <row r="34" spans="1:14" ht="15">
      <c r="A34" s="4" t="s">
        <v>24</v>
      </c>
      <c r="B34" s="31"/>
      <c r="C34" s="31"/>
      <c r="D34" s="29"/>
      <c r="E34" s="29"/>
      <c r="F34" s="30">
        <v>6052</v>
      </c>
      <c r="G34" s="31"/>
      <c r="H34" s="29"/>
      <c r="I34" s="29"/>
      <c r="J34" s="32"/>
      <c r="K34" s="31"/>
      <c r="L34" s="2"/>
      <c r="M34" s="2"/>
      <c r="N34" s="32"/>
    </row>
    <row r="35" spans="1:14">
      <c r="A35" s="69" t="s">
        <v>25</v>
      </c>
      <c r="B35" s="28"/>
      <c r="C35" s="29"/>
      <c r="D35" s="29"/>
      <c r="E35" s="29"/>
      <c r="F35" s="2"/>
      <c r="G35" s="29"/>
      <c r="H35" s="29"/>
      <c r="I35" s="29"/>
      <c r="J35" s="2"/>
      <c r="K35" s="29"/>
      <c r="L35" s="2"/>
      <c r="M35" s="2"/>
      <c r="N35" s="2"/>
    </row>
    <row r="36" spans="1:14" ht="15.75" customHeight="1">
      <c r="A36" s="70" t="s">
        <v>26</v>
      </c>
      <c r="B36" s="74">
        <v>0</v>
      </c>
      <c r="C36" s="75"/>
      <c r="D36" s="75"/>
      <c r="E36" s="75"/>
      <c r="F36" s="74">
        <f>F32-F34-F35</f>
        <v>22538.2</v>
      </c>
      <c r="G36" s="75"/>
      <c r="H36" s="75"/>
      <c r="I36" s="75"/>
      <c r="J36" s="74">
        <f>J32-J34-J35</f>
        <v>0</v>
      </c>
      <c r="K36" s="22"/>
      <c r="L36" s="22"/>
      <c r="M36" s="22"/>
      <c r="N36" s="76">
        <f>N32-N34-N35</f>
        <v>0</v>
      </c>
    </row>
    <row r="37" spans="1:14">
      <c r="A37" s="33" t="s">
        <v>44</v>
      </c>
      <c r="B37" s="105"/>
      <c r="C37" s="36"/>
      <c r="D37" s="36"/>
      <c r="E37" s="36"/>
      <c r="F37" s="136">
        <v>29590.2</v>
      </c>
      <c r="G37" s="36"/>
      <c r="H37" s="36"/>
      <c r="I37" s="36"/>
      <c r="J37" s="106"/>
      <c r="K37" s="2"/>
      <c r="L37" s="2"/>
      <c r="M37" s="2"/>
      <c r="N37" s="107"/>
    </row>
    <row r="38" spans="1:14">
      <c r="A38" s="33"/>
      <c r="B38" s="34"/>
      <c r="C38" s="36"/>
      <c r="D38" s="36"/>
      <c r="E38" s="36"/>
      <c r="F38" s="110"/>
      <c r="G38" s="36"/>
      <c r="H38" s="36"/>
      <c r="I38" s="36"/>
      <c r="J38" s="110"/>
      <c r="K38" s="2"/>
      <c r="L38" s="2"/>
      <c r="M38" s="2"/>
      <c r="N38" s="111"/>
    </row>
    <row r="39" spans="1:14" ht="41.25" customHeight="1">
      <c r="A39" s="118" t="s">
        <v>49</v>
      </c>
      <c r="B39" s="112"/>
      <c r="C39" s="113"/>
      <c r="D39" s="113"/>
      <c r="E39" s="113"/>
      <c r="F39" s="114">
        <f>C16/((-D16)+E16)</f>
        <v>1</v>
      </c>
      <c r="G39" s="113"/>
      <c r="H39" s="113"/>
      <c r="I39" s="113"/>
      <c r="J39" s="114" t="e">
        <f>G16/((-H16)+I16)</f>
        <v>#DIV/0!</v>
      </c>
      <c r="K39" s="26"/>
      <c r="L39" s="26"/>
      <c r="M39" s="26"/>
      <c r="N39" s="112" t="e">
        <f>K16/((-L16)+M16)</f>
        <v>#DIV/0!</v>
      </c>
    </row>
    <row r="40" spans="1:14">
      <c r="A40" s="33"/>
      <c r="B40" s="34"/>
      <c r="C40" s="36"/>
      <c r="D40" s="36"/>
      <c r="E40" s="36"/>
      <c r="F40" s="110"/>
      <c r="G40" s="36"/>
      <c r="H40" s="36"/>
      <c r="I40" s="36"/>
      <c r="J40" s="110"/>
      <c r="K40" s="2"/>
      <c r="L40" s="2"/>
      <c r="M40" s="2"/>
      <c r="N40" s="111"/>
    </row>
    <row r="41" spans="1:14">
      <c r="A41" s="158" t="s">
        <v>27</v>
      </c>
      <c r="B41" s="145"/>
      <c r="C41" s="145"/>
      <c r="D41" s="145"/>
      <c r="E41" s="145"/>
      <c r="F41" s="37"/>
      <c r="G41" s="39"/>
      <c r="H41" s="39"/>
      <c r="I41" s="39"/>
      <c r="J41" s="37"/>
      <c r="K41" s="2"/>
      <c r="L41" s="2"/>
      <c r="M41" s="2"/>
      <c r="N41" s="35"/>
    </row>
    <row r="42" spans="1:14">
      <c r="A42" s="144"/>
      <c r="B42" s="145"/>
      <c r="C42" s="145"/>
      <c r="D42" s="145"/>
      <c r="E42" s="145"/>
      <c r="F42" s="39">
        <f>F36*0.05</f>
        <v>1126.9100000000001</v>
      </c>
      <c r="G42" s="39"/>
      <c r="H42" s="39"/>
      <c r="I42" s="39"/>
      <c r="J42" s="39">
        <f>J36*0.05</f>
        <v>0</v>
      </c>
      <c r="K42" s="2"/>
      <c r="L42" s="2"/>
      <c r="M42" s="2"/>
      <c r="N42" s="2">
        <f>N36*0.05</f>
        <v>0</v>
      </c>
    </row>
    <row r="43" spans="1:14" ht="15">
      <c r="A43" s="154"/>
      <c r="B43" s="145"/>
      <c r="C43" s="145"/>
      <c r="D43" s="145"/>
      <c r="E43" s="145"/>
      <c r="F43" s="39"/>
      <c r="G43" s="39"/>
      <c r="H43" s="39"/>
      <c r="I43" s="39"/>
      <c r="J43" s="39"/>
      <c r="K43" s="2"/>
      <c r="L43" s="2"/>
      <c r="M43" s="2"/>
      <c r="N43" s="2"/>
    </row>
    <row r="44" spans="1:14">
      <c r="A44" s="33"/>
      <c r="B44" s="34"/>
      <c r="C44" s="39"/>
      <c r="D44" s="39"/>
      <c r="E44" s="39"/>
      <c r="F44" s="37"/>
      <c r="G44" s="39"/>
      <c r="H44" s="39"/>
      <c r="I44" s="39"/>
      <c r="J44" s="37"/>
      <c r="K44" s="2"/>
      <c r="L44" s="2"/>
      <c r="M44" s="2"/>
      <c r="N44" s="2"/>
    </row>
    <row r="45" spans="1:14">
      <c r="A45" s="33"/>
      <c r="B45" s="37"/>
      <c r="C45" s="39"/>
      <c r="D45" s="39"/>
      <c r="E45" s="39"/>
      <c r="F45" s="37"/>
      <c r="G45" s="39"/>
      <c r="H45" s="39"/>
      <c r="I45" s="39"/>
      <c r="J45" s="37"/>
      <c r="K45" s="2"/>
      <c r="L45" s="2"/>
      <c r="M45" s="2"/>
      <c r="N45" s="2"/>
    </row>
    <row r="46" spans="1:14">
      <c r="A46" s="38"/>
      <c r="B46" s="37"/>
      <c r="C46" s="39"/>
      <c r="D46" s="39"/>
      <c r="E46" s="39"/>
      <c r="F46" s="37"/>
      <c r="G46" s="39"/>
      <c r="H46" s="39"/>
      <c r="I46" s="39"/>
      <c r="J46" s="37"/>
      <c r="K46" s="2"/>
      <c r="L46" s="2"/>
      <c r="M46" s="2"/>
      <c r="N46" s="2"/>
    </row>
  </sheetData>
  <mergeCells count="21">
    <mergeCell ref="A43:E43"/>
    <mergeCell ref="D7:D8"/>
    <mergeCell ref="C7:C8"/>
    <mergeCell ref="A2:K2"/>
    <mergeCell ref="A41:E41"/>
    <mergeCell ref="K6:L6"/>
    <mergeCell ref="F6:F8"/>
    <mergeCell ref="A6:A8"/>
    <mergeCell ref="B6:B8"/>
    <mergeCell ref="C6:D6"/>
    <mergeCell ref="M6:M8"/>
    <mergeCell ref="E6:E8"/>
    <mergeCell ref="A42:E42"/>
    <mergeCell ref="N6:N8"/>
    <mergeCell ref="G7:G8"/>
    <mergeCell ref="H7:H8"/>
    <mergeCell ref="K7:K8"/>
    <mergeCell ref="L7:L8"/>
    <mergeCell ref="G6:H6"/>
    <mergeCell ref="I6:I8"/>
    <mergeCell ref="J6:J8"/>
  </mergeCells>
  <phoneticPr fontId="4" type="noConversion"/>
  <pageMargins left="0.75" right="0.75" top="1" bottom="1" header="0.5" footer="0.5"/>
  <pageSetup paperSize="9" scale="69" orientation="portrait" r:id="rId1"/>
  <headerFooter alignWithMargins="0">
    <oddFooter>&amp;R&amp;D;      
&amp;T</oddFooter>
  </headerFooter>
  <colBreaks count="1" manualBreakCount="1">
    <brk id="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>
      <selection activeCell="D9" sqref="D9"/>
    </sheetView>
  </sheetViews>
  <sheetFormatPr defaultRowHeight="12.75"/>
  <cols>
    <col min="1" max="1" width="26.140625" customWidth="1"/>
    <col min="4" max="4" width="13.85546875" customWidth="1"/>
  </cols>
  <sheetData>
    <row r="2" spans="1:13" ht="15.75">
      <c r="A2" s="167" t="s">
        <v>38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4" spans="1:13">
      <c r="A4" t="s">
        <v>34</v>
      </c>
    </row>
    <row r="5" spans="1:13">
      <c r="A5" s="169"/>
      <c r="B5" s="168" t="s">
        <v>53</v>
      </c>
      <c r="C5" s="168"/>
      <c r="D5" s="168"/>
      <c r="E5" s="168"/>
      <c r="F5" s="168" t="s">
        <v>54</v>
      </c>
      <c r="G5" s="168"/>
      <c r="H5" s="168"/>
      <c r="I5" s="168"/>
      <c r="J5" s="168" t="s">
        <v>63</v>
      </c>
      <c r="K5" s="168"/>
      <c r="L5" s="168"/>
      <c r="M5" s="168"/>
    </row>
    <row r="6" spans="1:13" ht="51">
      <c r="A6" s="170"/>
      <c r="B6" s="83" t="s">
        <v>32</v>
      </c>
      <c r="C6" s="84" t="s">
        <v>30</v>
      </c>
      <c r="D6" s="84" t="s">
        <v>31</v>
      </c>
      <c r="E6" s="84" t="s">
        <v>33</v>
      </c>
      <c r="F6" s="83" t="s">
        <v>32</v>
      </c>
      <c r="G6" s="84" t="s">
        <v>30</v>
      </c>
      <c r="H6" s="84" t="s">
        <v>31</v>
      </c>
      <c r="I6" s="84" t="s">
        <v>33</v>
      </c>
      <c r="J6" s="83" t="s">
        <v>32</v>
      </c>
      <c r="K6" s="84" t="s">
        <v>30</v>
      </c>
      <c r="L6" s="84" t="s">
        <v>31</v>
      </c>
      <c r="M6" s="84" t="s">
        <v>33</v>
      </c>
    </row>
    <row r="7" spans="1:13" ht="26.25" customHeight="1">
      <c r="A7" s="82" t="s">
        <v>35</v>
      </c>
      <c r="C7" s="131" t="s">
        <v>50</v>
      </c>
      <c r="D7" s="131" t="s">
        <v>50</v>
      </c>
      <c r="E7" s="130"/>
      <c r="G7" s="131" t="s">
        <v>50</v>
      </c>
      <c r="H7" s="131" t="s">
        <v>50</v>
      </c>
      <c r="K7" s="131" t="s">
        <v>50</v>
      </c>
      <c r="L7" s="131" t="s">
        <v>50</v>
      </c>
    </row>
    <row r="8" spans="1:13" ht="33.75" customHeight="1">
      <c r="A8" s="79" t="s">
        <v>28</v>
      </c>
      <c r="B8" s="127">
        <v>2000</v>
      </c>
      <c r="C8" s="129">
        <v>8.2500000000000004E-2</v>
      </c>
      <c r="D8">
        <v>310</v>
      </c>
      <c r="E8" s="132">
        <f>B8*C8*D8/366</f>
        <v>139.75409836065575</v>
      </c>
      <c r="G8" s="128">
        <v>8.2500000000000004E-2</v>
      </c>
      <c r="I8" s="134">
        <f>F8*G8*H8/365</f>
        <v>0</v>
      </c>
      <c r="K8" s="128">
        <v>8.2500000000000004E-2</v>
      </c>
      <c r="M8" s="134">
        <f>J8*K8*L8/365</f>
        <v>0</v>
      </c>
    </row>
    <row r="9" spans="1:13" ht="39.75" customHeight="1">
      <c r="A9" s="79" t="s">
        <v>36</v>
      </c>
      <c r="B9" s="127"/>
      <c r="C9" s="128"/>
      <c r="E9" s="132">
        <f>B9*C9*D9/366</f>
        <v>0</v>
      </c>
      <c r="G9" s="128">
        <v>8.2500000000000004E-2</v>
      </c>
      <c r="I9" s="134">
        <f>F9*G9*H9/365</f>
        <v>0</v>
      </c>
      <c r="K9" s="128">
        <v>8.2500000000000004E-2</v>
      </c>
      <c r="M9" s="134">
        <f>J9*K9*L9/365</f>
        <v>0</v>
      </c>
    </row>
    <row r="10" spans="1:13" ht="24.75" thickBot="1">
      <c r="A10" s="80" t="s">
        <v>37</v>
      </c>
      <c r="B10" s="127"/>
      <c r="C10" s="129">
        <v>8.2500000000000004E-2</v>
      </c>
      <c r="E10" s="132">
        <f>B10*C10*D10/366</f>
        <v>0</v>
      </c>
      <c r="G10" s="128"/>
      <c r="I10" s="134">
        <f>F10*G10*H10/365</f>
        <v>0</v>
      </c>
      <c r="K10" s="128"/>
      <c r="M10" s="134">
        <f>J10*K10*L10/365</f>
        <v>0</v>
      </c>
    </row>
    <row r="11" spans="1:13" ht="13.5" thickBot="1">
      <c r="A11" s="81" t="s">
        <v>29</v>
      </c>
      <c r="B11" s="85">
        <f>SUM(B7:B10)</f>
        <v>2000</v>
      </c>
      <c r="C11" s="85"/>
      <c r="D11" s="86"/>
      <c r="E11" s="133">
        <f>E7+E8+E9+E10</f>
        <v>139.75409836065575</v>
      </c>
      <c r="F11" s="85">
        <f>SUM(F7:F10)</f>
        <v>0</v>
      </c>
      <c r="G11" s="85"/>
      <c r="H11" s="86"/>
      <c r="I11" s="135">
        <f>I7+I8+I9+I10</f>
        <v>0</v>
      </c>
      <c r="J11" s="87"/>
      <c r="K11" s="85"/>
      <c r="L11" s="86"/>
      <c r="M11" s="135">
        <f>M7+M8+M9+M10</f>
        <v>0</v>
      </c>
    </row>
    <row r="12" spans="1:13" ht="13.5" thickBot="1"/>
    <row r="13" spans="1:13" ht="84.75" thickBot="1">
      <c r="A13" s="115" t="s">
        <v>52</v>
      </c>
      <c r="E13" s="116">
        <f>E11/E17</f>
        <v>4.7292190625306497E-3</v>
      </c>
      <c r="F13" s="117"/>
      <c r="G13" s="117"/>
      <c r="H13" s="117"/>
      <c r="I13" s="116" t="e">
        <f>I11/I17</f>
        <v>#DIV/0!</v>
      </c>
      <c r="J13" s="117"/>
      <c r="K13" s="117"/>
      <c r="L13" s="117"/>
      <c r="M13" s="116" t="e">
        <f>M11/M17</f>
        <v>#DIV/0!</v>
      </c>
    </row>
    <row r="15" spans="1:13">
      <c r="A15" t="s">
        <v>45</v>
      </c>
      <c r="E15">
        <v>29590.2</v>
      </c>
    </row>
    <row r="16" spans="1:13">
      <c r="A16" t="s">
        <v>46</v>
      </c>
      <c r="E16">
        <v>39</v>
      </c>
    </row>
    <row r="17" spans="1:13">
      <c r="A17" t="s">
        <v>47</v>
      </c>
      <c r="E17" s="85">
        <f>E15-E16</f>
        <v>29551.200000000001</v>
      </c>
      <c r="I17" s="85">
        <f>I15-I16</f>
        <v>0</v>
      </c>
      <c r="M17" s="85">
        <f>M15-M16</f>
        <v>0</v>
      </c>
    </row>
  </sheetData>
  <mergeCells count="5">
    <mergeCell ref="A2:M2"/>
    <mergeCell ref="B5:E5"/>
    <mergeCell ref="F5:I5"/>
    <mergeCell ref="J5:M5"/>
    <mergeCell ref="A5:A6"/>
  </mergeCells>
  <phoneticPr fontId="4" type="noConversion"/>
  <pageMargins left="0.75" right="0.75" top="1" bottom="1" header="0.5" footer="0.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источн  и прогр. заим</vt:lpstr>
      <vt:lpstr>Расчет обслуж долга</vt:lpstr>
      <vt:lpstr>'Расчет источн  и прогр. заим'!Область_печати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Калининская</cp:lastModifiedBy>
  <cp:lastPrinted>2013-11-11T07:57:21Z</cp:lastPrinted>
  <dcterms:created xsi:type="dcterms:W3CDTF">2005-10-04T08:16:47Z</dcterms:created>
  <dcterms:modified xsi:type="dcterms:W3CDTF">2014-11-10T12:59:38Z</dcterms:modified>
</cp:coreProperties>
</file>